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Work\Лекция\Лекция 24 ноября 2020 года\"/>
    </mc:Choice>
  </mc:AlternateContent>
  <bookViews>
    <workbookView xWindow="0" yWindow="0" windowWidth="17160" windowHeight="6315" firstSheet="4" activeTab="5"/>
  </bookViews>
  <sheets>
    <sheet name="Калькуляторы онлайн" sheetId="1" r:id="rId1"/>
    <sheet name="Лист4" sheetId="7" r:id="rId2"/>
    <sheet name="Лист2" sheetId="5" r:id="rId3"/>
    <sheet name="Расчет стоимости патента" sheetId="6" r:id="rId4"/>
    <sheet name="Лист1" sheetId="4" r:id="rId5"/>
    <sheet name="Сравнение режимов для ИП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15" i="3" s="1"/>
  <c r="G17" i="3" s="1"/>
  <c r="G18" i="3" s="1"/>
  <c r="G4" i="3"/>
  <c r="G11" i="3"/>
  <c r="G10" i="3" s="1"/>
  <c r="G20" i="3" l="1"/>
  <c r="G19" i="3"/>
  <c r="B5" i="3"/>
  <c r="B14" i="3" s="1"/>
  <c r="D4" i="3" l="1"/>
  <c r="E4" i="3"/>
  <c r="F4" i="3"/>
  <c r="C4" i="3"/>
  <c r="F17" i="3"/>
  <c r="F18" i="3" s="1"/>
  <c r="C12" i="3"/>
  <c r="D12" i="3"/>
  <c r="E12" i="3"/>
  <c r="F12" i="3"/>
  <c r="B12" i="3"/>
  <c r="B11" i="3"/>
  <c r="C7" i="3"/>
  <c r="C11" i="3" s="1"/>
  <c r="D7" i="3"/>
  <c r="D11" i="3" s="1"/>
  <c r="E7" i="3"/>
  <c r="E11" i="3" s="1"/>
  <c r="F7" i="3"/>
  <c r="F11" i="3" s="1"/>
  <c r="D3" i="3"/>
  <c r="E3" i="3"/>
  <c r="F3" i="3"/>
  <c r="F13" i="3" s="1"/>
  <c r="C3" i="3"/>
  <c r="B13" i="3"/>
  <c r="C13" i="3" l="1"/>
  <c r="C15" i="3"/>
  <c r="C17" i="3" s="1"/>
  <c r="C18" i="3" s="1"/>
  <c r="E13" i="3"/>
  <c r="E15" i="3"/>
  <c r="E17" i="3" s="1"/>
  <c r="E18" i="3" s="1"/>
  <c r="D15" i="3"/>
  <c r="D17" i="3" s="1"/>
  <c r="D13" i="3"/>
  <c r="F10" i="3"/>
  <c r="F19" i="3" s="1"/>
  <c r="D10" i="3"/>
  <c r="B10" i="3"/>
  <c r="C10" i="3"/>
  <c r="E10" i="3"/>
  <c r="B15" i="3"/>
  <c r="B17" i="3" s="1"/>
  <c r="B18" i="3" s="1"/>
  <c r="C20" i="3" l="1"/>
  <c r="D18" i="3"/>
  <c r="D19" i="3" s="1"/>
  <c r="D20" i="3"/>
  <c r="B20" i="3"/>
  <c r="F20" i="3"/>
  <c r="B19" i="3"/>
  <c r="E19" i="3"/>
  <c r="E20" i="3"/>
  <c r="C19" i="3"/>
</calcChain>
</file>

<file path=xl/sharedStrings.xml><?xml version="1.0" encoding="utf-8"?>
<sst xmlns="http://schemas.openxmlformats.org/spreadsheetml/2006/main" count="43" uniqueCount="37">
  <si>
    <t>Общая</t>
  </si>
  <si>
    <t>УСН «доходы»</t>
  </si>
  <si>
    <t>УСН «доходы минус расходы»</t>
  </si>
  <si>
    <t>Патент</t>
  </si>
  <si>
    <t>Страховые взносы, всего</t>
  </si>
  <si>
    <t>фиксированные «за себя»</t>
  </si>
  <si>
    <t>База для основного налога</t>
  </si>
  <si>
    <t>Основной налог</t>
  </si>
  <si>
    <t>Основной налог к уплате</t>
  </si>
  <si>
    <t>Совокупная налоговая нагрузка</t>
  </si>
  <si>
    <t>Годовая выручка</t>
  </si>
  <si>
    <t>в т.ч. учитываемые при УСН</t>
  </si>
  <si>
    <t>Ссылки в интернет</t>
  </si>
  <si>
    <t>Расчет стоимости патента в Тамбове</t>
  </si>
  <si>
    <t>https://patent.nalog.ru/</t>
  </si>
  <si>
    <t>ИП оказывает в Тамбове бытовые услуги — ремонтирует одежду, обувь, металлические изделия и делает ключи</t>
  </si>
  <si>
    <t>https://nalog-nalog.ru/envd/raschet_envd/onlajn-kal_kulyator_dlya_rascheta_envd/</t>
  </si>
  <si>
    <t>Расчет ЕНВД в Тамбове</t>
  </si>
  <si>
    <t>https://lkip2.nalog.ru/calculator</t>
  </si>
  <si>
    <t>Сравнение различных вриантов</t>
  </si>
  <si>
    <t>НДС-20%</t>
  </si>
  <si>
    <t>в т.ч. 1 работник с годовым фондом ЗП (40 000 руб/мес.)</t>
  </si>
  <si>
    <t>Расходы всего в т.ч.:</t>
  </si>
  <si>
    <t>Чистая прибыль после уплаты всех налогов</t>
  </si>
  <si>
    <t>Ставка основного налога (НДФЛ, УСН или Патент)</t>
  </si>
  <si>
    <t>Общая с освобождением от НДС</t>
  </si>
  <si>
    <t>в т.ч. Страховые взносы за работников</t>
  </si>
  <si>
    <t>Расчет фиксированных взносов ИП в 2020 году Подробнее: https://www.malyi-biznes.ru/servisy/platezh-ip/</t>
  </si>
  <si>
    <t>https://www.malyi-biznes.ru/servisy/platezh-ip/</t>
  </si>
  <si>
    <t>Тамбовская область</t>
  </si>
  <si>
    <t>Закон Тамбовской области от 29.04.2020 № 484-З</t>
  </si>
  <si>
    <t>Для пострадавших УСН «‎Доходы»‎ — 2 или 4%, зависит от ОКВЭДа. УСН «‎Доходы минус расходы»‎ — 7 или 10%.</t>
  </si>
  <si>
    <t>Список видов деятельности — в региональном законе. ОКВЭД должен быть включён в ЕГРИП / ЕГРЮЛ по состоянию на 1 марта 2020 года.</t>
  </si>
  <si>
    <t>Показатель \ СНО</t>
  </si>
  <si>
    <t>страховые взносы 1% в ПФР с доходов &gt; 300 т.р.</t>
  </si>
  <si>
    <t>в т.ч. НДС-20% оплаченный поставщикам</t>
  </si>
  <si>
    <t>Самозанятый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</si>
</sst>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rgb="FF222222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rgb="FF222222"/>
      <name val="Tahoma"/>
      <family val="2"/>
      <charset val="204"/>
    </font>
    <font>
      <sz val="14"/>
      <color theme="1"/>
      <name val="Tahoma"/>
      <family val="2"/>
      <charset val="204"/>
    </font>
    <font>
      <sz val="11"/>
      <color rgb="FF222222"/>
      <name val="Tahoma"/>
      <family val="2"/>
      <charset val="204"/>
    </font>
    <font>
      <sz val="11"/>
      <name val="Tahoma"/>
      <family val="2"/>
      <charset val="204"/>
    </font>
    <font>
      <sz val="14"/>
      <color rgb="FF000000"/>
      <name val="Tahoma"/>
      <family val="2"/>
      <charset val="204"/>
    </font>
    <font>
      <sz val="14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4"/>
      <color rgb="FF222222"/>
      <name val="Tahoma"/>
      <family val="2"/>
      <charset val="204"/>
    </font>
    <font>
      <b/>
      <sz val="14"/>
      <color theme="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.8000000000000007"/>
      <color rgb="FF404040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3" fontId="4" fillId="0" borderId="0" xfId="0" applyNumberFormat="1" applyFont="1"/>
    <xf numFmtId="0" fontId="7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9" fontId="7" fillId="2" borderId="1" xfId="0" applyNumberFormat="1" applyFont="1" applyFill="1" applyBorder="1" applyAlignment="1">
      <alignment horizontal="right"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3" fontId="11" fillId="0" borderId="1" xfId="0" applyNumberFormat="1" applyFont="1" applyBorder="1"/>
    <xf numFmtId="3" fontId="4" fillId="0" borderId="0" xfId="0" applyNumberFormat="1" applyFont="1" applyBorder="1"/>
    <xf numFmtId="0" fontId="5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3" fontId="8" fillId="2" borderId="3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top" wrapText="1"/>
    </xf>
    <xf numFmtId="3" fontId="9" fillId="2" borderId="5" xfId="0" applyNumberFormat="1" applyFont="1" applyFill="1" applyBorder="1" applyAlignment="1">
      <alignment horizontal="right" vertical="top" wrapText="1"/>
    </xf>
    <xf numFmtId="3" fontId="9" fillId="2" borderId="6" xfId="0" applyNumberFormat="1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right" vertical="top" wrapText="1"/>
    </xf>
    <xf numFmtId="3" fontId="8" fillId="2" borderId="8" xfId="0" applyNumberFormat="1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horizontal="right" vertical="top" wrapText="1"/>
    </xf>
    <xf numFmtId="3" fontId="7" fillId="2" borderId="10" xfId="0" applyNumberFormat="1" applyFont="1" applyFill="1" applyBorder="1" applyAlignment="1">
      <alignment horizontal="right" vertical="top" wrapText="1"/>
    </xf>
    <xf numFmtId="0" fontId="3" fillId="0" borderId="11" xfId="0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3" fillId="0" borderId="14" xfId="0" applyFont="1" applyBorder="1"/>
    <xf numFmtId="3" fontId="4" fillId="0" borderId="15" xfId="0" applyNumberFormat="1" applyFont="1" applyBorder="1"/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3" borderId="11" xfId="0" applyNumberFormat="1" applyFont="1" applyFill="1" applyBorder="1"/>
    <xf numFmtId="3" fontId="4" fillId="3" borderId="14" xfId="0" applyNumberFormat="1" applyFont="1" applyFill="1" applyBorder="1"/>
    <xf numFmtId="3" fontId="4" fillId="0" borderId="14" xfId="0" applyNumberFormat="1" applyFont="1" applyBorder="1"/>
    <xf numFmtId="3" fontId="4" fillId="3" borderId="16" xfId="0" applyNumberFormat="1" applyFont="1" applyFill="1" applyBorder="1"/>
    <xf numFmtId="0" fontId="12" fillId="0" borderId="0" xfId="1"/>
    <xf numFmtId="0" fontId="13" fillId="2" borderId="19" xfId="0" applyFont="1" applyFill="1" applyBorder="1" applyAlignment="1">
      <alignment horizontal="left" vertical="center" wrapText="1" indent="2"/>
    </xf>
    <xf numFmtId="0" fontId="13" fillId="2" borderId="20" xfId="0" applyFont="1" applyFill="1" applyBorder="1" applyAlignment="1">
      <alignment horizontal="left" vertical="center" wrapText="1" indent="2"/>
    </xf>
    <xf numFmtId="0" fontId="13" fillId="2" borderId="21" xfId="0" applyFont="1" applyFill="1" applyBorder="1" applyAlignment="1">
      <alignment horizontal="left" vertical="center" wrapText="1" indent="2"/>
    </xf>
    <xf numFmtId="3" fontId="4" fillId="3" borderId="0" xfId="0" applyNumberFormat="1" applyFont="1" applyFill="1" applyBorder="1"/>
    <xf numFmtId="3" fontId="4" fillId="5" borderId="13" xfId="0" applyNumberFormat="1" applyFont="1" applyFill="1" applyBorder="1"/>
    <xf numFmtId="3" fontId="4" fillId="6" borderId="18" xfId="0" applyNumberFormat="1" applyFont="1" applyFill="1" applyBorder="1"/>
    <xf numFmtId="0" fontId="13" fillId="2" borderId="19" xfId="0" applyFont="1" applyFill="1" applyBorder="1" applyAlignment="1">
      <alignment horizontal="left" vertical="center" wrapText="1" indent="2"/>
    </xf>
    <xf numFmtId="0" fontId="13" fillId="2" borderId="20" xfId="0" applyFont="1" applyFill="1" applyBorder="1" applyAlignment="1">
      <alignment horizontal="left" vertical="center" wrapText="1" indent="2"/>
    </xf>
    <xf numFmtId="0" fontId="13" fillId="2" borderId="21" xfId="0" applyFont="1" applyFill="1" applyBorder="1" applyAlignment="1">
      <alignment horizontal="left" vertical="center" wrapText="1" indent="2"/>
    </xf>
    <xf numFmtId="0" fontId="12" fillId="2" borderId="19" xfId="1" applyFill="1" applyBorder="1" applyAlignment="1">
      <alignment horizontal="left" vertical="center" wrapText="1" indent="2"/>
    </xf>
    <xf numFmtId="0" fontId="12" fillId="2" borderId="20" xfId="1" applyFill="1" applyBorder="1" applyAlignment="1">
      <alignment horizontal="left" vertical="center" wrapText="1" indent="2"/>
    </xf>
    <xf numFmtId="0" fontId="12" fillId="2" borderId="21" xfId="1" applyFill="1" applyBorder="1" applyAlignment="1">
      <alignment horizontal="left" vertical="center" wrapText="1" indent="2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21</xdr:col>
      <xdr:colOff>207924</xdr:colOff>
      <xdr:row>53</xdr:row>
      <xdr:rowOff>75286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13009524" cy="7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22</xdr:col>
      <xdr:colOff>207924</xdr:colOff>
      <xdr:row>41</xdr:row>
      <xdr:rowOff>75286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13009524" cy="73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22</xdr:col>
      <xdr:colOff>207924</xdr:colOff>
      <xdr:row>41</xdr:row>
      <xdr:rowOff>75286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log-nalog.ru/envd/raschet_envd/onlajn-kal_kulyator_dlya_rascheta_env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ublication.pravo.gov.ru/Document/View/680020200430000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4" workbookViewId="0">
      <selection activeCell="A57" sqref="A57"/>
    </sheetView>
  </sheetViews>
  <sheetFormatPr defaultRowHeight="15" x14ac:dyDescent="0.25"/>
  <sheetData>
    <row r="1" spans="1:2" x14ac:dyDescent="0.25">
      <c r="A1" t="s">
        <v>12</v>
      </c>
    </row>
    <row r="2" spans="1:2" x14ac:dyDescent="0.25">
      <c r="A2" t="s">
        <v>13</v>
      </c>
    </row>
    <row r="3" spans="1:2" x14ac:dyDescent="0.25">
      <c r="B3" t="s">
        <v>14</v>
      </c>
    </row>
    <row r="5" spans="1:2" x14ac:dyDescent="0.25">
      <c r="A5" t="s">
        <v>17</v>
      </c>
    </row>
    <row r="6" spans="1:2" x14ac:dyDescent="0.25">
      <c r="B6" s="36" t="s">
        <v>16</v>
      </c>
    </row>
    <row r="9" spans="1:2" x14ac:dyDescent="0.25">
      <c r="A9" t="s">
        <v>19</v>
      </c>
    </row>
    <row r="10" spans="1:2" x14ac:dyDescent="0.25">
      <c r="B10" t="s">
        <v>18</v>
      </c>
    </row>
    <row r="13" spans="1:2" x14ac:dyDescent="0.25">
      <c r="A13" t="s">
        <v>27</v>
      </c>
    </row>
    <row r="14" spans="1:2" x14ac:dyDescent="0.25">
      <c r="B14" t="s">
        <v>28</v>
      </c>
    </row>
  </sheetData>
  <hyperlinks>
    <hyperlink ref="B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>
      <selection activeCell="B1" sqref="B1:B3"/>
    </sheetView>
  </sheetViews>
  <sheetFormatPr defaultRowHeight="15" x14ac:dyDescent="0.25"/>
  <cols>
    <col min="1" max="1" width="27.28515625" customWidth="1"/>
    <col min="2" max="2" width="50.28515625" customWidth="1"/>
    <col min="3" max="3" width="51.140625" customWidth="1"/>
  </cols>
  <sheetData>
    <row r="1" spans="1:3" ht="46.5" customHeight="1" x14ac:dyDescent="0.25">
      <c r="A1" s="43" t="s">
        <v>29</v>
      </c>
      <c r="B1" s="46" t="s">
        <v>30</v>
      </c>
      <c r="C1" s="37" t="s">
        <v>31</v>
      </c>
    </row>
    <row r="2" spans="1:3" ht="66.75" customHeight="1" x14ac:dyDescent="0.25">
      <c r="A2" s="44"/>
      <c r="B2" s="47"/>
      <c r="C2" s="38" t="s">
        <v>32</v>
      </c>
    </row>
    <row r="3" spans="1:3" ht="10.5" customHeight="1" thickBot="1" x14ac:dyDescent="0.3">
      <c r="A3" s="45"/>
      <c r="B3" s="48"/>
      <c r="C3" s="39"/>
    </row>
  </sheetData>
  <mergeCells count="2">
    <mergeCell ref="A1:A3"/>
    <mergeCell ref="B1:B3"/>
  </mergeCells>
  <hyperlinks>
    <hyperlink ref="B1" r:id="rId1" display="http://publication.pravo.gov.ru/Document/View/6800202004300006"/>
  </hyperlinks>
  <pageMargins left="0.7" right="0.7" top="0.75" bottom="0.75" header="0.3" footer="0.3"/>
  <pageSetup paperSize="9" fitToWidth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17</v>
      </c>
    </row>
    <row r="2" spans="1:2" x14ac:dyDescent="0.25">
      <c r="B2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opLeftCell="A19" workbookViewId="0">
      <selection activeCell="B4" sqref="B4"/>
    </sheetView>
  </sheetViews>
  <sheetFormatPr defaultRowHeight="15" x14ac:dyDescent="0.25"/>
  <sheetData>
    <row r="1" spans="1:2" x14ac:dyDescent="0.25">
      <c r="A1" t="s">
        <v>13</v>
      </c>
    </row>
    <row r="2" spans="1:2" x14ac:dyDescent="0.25">
      <c r="B2" t="s">
        <v>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opLeftCell="A13" workbookViewId="0">
      <selection activeCell="B4" sqref="B4"/>
    </sheetView>
  </sheetViews>
  <sheetFormatPr defaultRowHeight="15" x14ac:dyDescent="0.25"/>
  <sheetData>
    <row r="1" spans="1:2" x14ac:dyDescent="0.25">
      <c r="A1" t="s">
        <v>19</v>
      </c>
    </row>
    <row r="2" spans="1:2" x14ac:dyDescent="0.25">
      <c r="B2" t="s">
        <v>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0" zoomScaleNormal="80" workbookViewId="0">
      <selection activeCell="G3" sqref="G3"/>
    </sheetView>
  </sheetViews>
  <sheetFormatPr defaultRowHeight="14.25" x14ac:dyDescent="0.2"/>
  <cols>
    <col min="1" max="1" width="66" style="1" customWidth="1"/>
    <col min="2" max="2" width="18.85546875" style="1" customWidth="1"/>
    <col min="3" max="3" width="23" style="1" customWidth="1"/>
    <col min="4" max="6" width="18.85546875" style="1" customWidth="1"/>
    <col min="7" max="7" width="17.42578125" style="1" customWidth="1"/>
    <col min="8" max="16384" width="9.140625" style="1"/>
  </cols>
  <sheetData>
    <row r="1" spans="1:7" ht="18" x14ac:dyDescent="0.25">
      <c r="A1" s="49" t="s">
        <v>15</v>
      </c>
      <c r="B1" s="49"/>
      <c r="C1" s="49"/>
      <c r="D1" s="49"/>
      <c r="E1" s="49"/>
      <c r="F1" s="49"/>
    </row>
    <row r="2" spans="1:7" ht="15" thickBot="1" x14ac:dyDescent="0.25"/>
    <row r="3" spans="1:7" ht="18" x14ac:dyDescent="0.25">
      <c r="A3" s="23" t="s">
        <v>10</v>
      </c>
      <c r="B3" s="32">
        <v>2400000</v>
      </c>
      <c r="C3" s="24">
        <f>$B$3</f>
        <v>2400000</v>
      </c>
      <c r="D3" s="24">
        <f t="shared" ref="D3:F3" si="0">$B$3</f>
        <v>2400000</v>
      </c>
      <c r="E3" s="24">
        <f t="shared" si="0"/>
        <v>2400000</v>
      </c>
      <c r="F3" s="25">
        <f t="shared" si="0"/>
        <v>2400000</v>
      </c>
      <c r="G3" s="41">
        <f>$B$3</f>
        <v>2400000</v>
      </c>
    </row>
    <row r="4" spans="1:7" ht="18" x14ac:dyDescent="0.25">
      <c r="A4" s="26" t="s">
        <v>22</v>
      </c>
      <c r="B4" s="33">
        <v>1400000</v>
      </c>
      <c r="C4" s="10">
        <f>$B$4</f>
        <v>1400000</v>
      </c>
      <c r="D4" s="10">
        <f t="shared" ref="D4:G4" si="1">$B$4</f>
        <v>1400000</v>
      </c>
      <c r="E4" s="10">
        <f t="shared" si="1"/>
        <v>1400000</v>
      </c>
      <c r="F4" s="27">
        <f t="shared" si="1"/>
        <v>1400000</v>
      </c>
      <c r="G4" s="27">
        <f t="shared" si="1"/>
        <v>1400000</v>
      </c>
    </row>
    <row r="5" spans="1:7" ht="18" x14ac:dyDescent="0.25">
      <c r="A5" s="28" t="s">
        <v>35</v>
      </c>
      <c r="B5" s="33">
        <f>900000*20/120</f>
        <v>150000</v>
      </c>
      <c r="C5" s="10">
        <v>0</v>
      </c>
      <c r="D5" s="10">
        <v>0</v>
      </c>
      <c r="E5" s="10">
        <v>0</v>
      </c>
      <c r="F5" s="27">
        <v>0</v>
      </c>
      <c r="G5" s="27">
        <v>0</v>
      </c>
    </row>
    <row r="6" spans="1:7" ht="18" x14ac:dyDescent="0.25">
      <c r="A6" s="28" t="s">
        <v>11</v>
      </c>
      <c r="B6" s="34"/>
      <c r="C6" s="10"/>
      <c r="D6" s="10"/>
      <c r="E6" s="40">
        <v>1400000</v>
      </c>
      <c r="F6" s="27"/>
      <c r="G6" s="27"/>
    </row>
    <row r="7" spans="1:7" ht="18.75" thickBot="1" x14ac:dyDescent="0.3">
      <c r="A7" s="29" t="s">
        <v>21</v>
      </c>
      <c r="B7" s="35">
        <v>480000</v>
      </c>
      <c r="C7" s="30">
        <f>$B$7</f>
        <v>480000</v>
      </c>
      <c r="D7" s="30">
        <f t="shared" ref="D7:F7" si="2">$B$7</f>
        <v>480000</v>
      </c>
      <c r="E7" s="30">
        <f t="shared" si="2"/>
        <v>480000</v>
      </c>
      <c r="F7" s="31">
        <f t="shared" si="2"/>
        <v>480000</v>
      </c>
      <c r="G7" s="42">
        <v>0</v>
      </c>
    </row>
    <row r="8" spans="1:7" ht="18" x14ac:dyDescent="0.25">
      <c r="B8" s="2"/>
      <c r="C8" s="2"/>
      <c r="D8" s="2"/>
      <c r="E8" s="2"/>
      <c r="F8" s="2"/>
    </row>
    <row r="9" spans="1:7" ht="43.5" thickBot="1" x14ac:dyDescent="0.25">
      <c r="A9" s="11" t="s">
        <v>33</v>
      </c>
      <c r="B9" s="11" t="s">
        <v>0</v>
      </c>
      <c r="C9" s="11" t="s">
        <v>25</v>
      </c>
      <c r="D9" s="11" t="s">
        <v>1</v>
      </c>
      <c r="E9" s="11" t="s">
        <v>2</v>
      </c>
      <c r="F9" s="12" t="s">
        <v>3</v>
      </c>
      <c r="G9" s="12" t="s">
        <v>36</v>
      </c>
    </row>
    <row r="10" spans="1:7" ht="18" x14ac:dyDescent="0.2">
      <c r="A10" s="16" t="s">
        <v>4</v>
      </c>
      <c r="B10" s="17">
        <f>SUM(B11:B13)</f>
        <v>204334</v>
      </c>
      <c r="C10" s="17">
        <f t="shared" ref="C10:F10" si="3">SUM(C11:C13)</f>
        <v>206834</v>
      </c>
      <c r="D10" s="17">
        <f t="shared" si="3"/>
        <v>206834</v>
      </c>
      <c r="E10" s="17">
        <f t="shared" si="3"/>
        <v>206834</v>
      </c>
      <c r="F10" s="18">
        <f t="shared" si="3"/>
        <v>206834</v>
      </c>
      <c r="G10" s="18">
        <f t="shared" ref="G10" si="4">SUM(G11:G13)</f>
        <v>0</v>
      </c>
    </row>
    <row r="11" spans="1:7" ht="18" x14ac:dyDescent="0.2">
      <c r="A11" s="19" t="s">
        <v>26</v>
      </c>
      <c r="B11" s="4">
        <f>B7*30.2%</f>
        <v>144960</v>
      </c>
      <c r="C11" s="4">
        <f t="shared" ref="C11:F11" si="5">C7*30.2%</f>
        <v>144960</v>
      </c>
      <c r="D11" s="4">
        <f t="shared" si="5"/>
        <v>144960</v>
      </c>
      <c r="E11" s="4">
        <f t="shared" si="5"/>
        <v>144960</v>
      </c>
      <c r="F11" s="20">
        <f t="shared" si="5"/>
        <v>144960</v>
      </c>
      <c r="G11" s="20">
        <f t="shared" ref="G11" si="6">G7*30.2%</f>
        <v>0</v>
      </c>
    </row>
    <row r="12" spans="1:7" ht="18" x14ac:dyDescent="0.2">
      <c r="A12" s="19" t="s">
        <v>5</v>
      </c>
      <c r="B12" s="4">
        <f>32448+8426</f>
        <v>40874</v>
      </c>
      <c r="C12" s="4">
        <f t="shared" ref="C12:F12" si="7">32448+8426</f>
        <v>40874</v>
      </c>
      <c r="D12" s="4">
        <f t="shared" si="7"/>
        <v>40874</v>
      </c>
      <c r="E12" s="4">
        <f t="shared" si="7"/>
        <v>40874</v>
      </c>
      <c r="F12" s="20">
        <f t="shared" si="7"/>
        <v>40874</v>
      </c>
      <c r="G12" s="20">
        <v>0</v>
      </c>
    </row>
    <row r="13" spans="1:7" ht="18.75" thickBot="1" x14ac:dyDescent="0.25">
      <c r="A13" s="21" t="s">
        <v>34</v>
      </c>
      <c r="B13" s="22">
        <f>IF((B3-B14)&gt;300000,((B3-B14)-300000)/100,0)</f>
        <v>18500</v>
      </c>
      <c r="C13" s="22">
        <f t="shared" ref="C13:F13" si="8">IF((C3-C14)&gt;300000,((C3-C14)-300000)/100,0)</f>
        <v>21000</v>
      </c>
      <c r="D13" s="22">
        <f t="shared" si="8"/>
        <v>21000</v>
      </c>
      <c r="E13" s="22">
        <f t="shared" si="8"/>
        <v>21000</v>
      </c>
      <c r="F13" s="22">
        <f t="shared" si="8"/>
        <v>21000</v>
      </c>
      <c r="G13" s="22">
        <v>0</v>
      </c>
    </row>
    <row r="14" spans="1:7" ht="18" x14ac:dyDescent="0.2">
      <c r="A14" s="13" t="s">
        <v>20</v>
      </c>
      <c r="B14" s="14">
        <f>B3*20/120-B5</f>
        <v>250000</v>
      </c>
      <c r="C14" s="14">
        <v>0</v>
      </c>
      <c r="D14" s="14">
        <v>0</v>
      </c>
      <c r="E14" s="14">
        <v>0</v>
      </c>
      <c r="F14" s="15">
        <v>0</v>
      </c>
      <c r="G14" s="15">
        <v>0</v>
      </c>
    </row>
    <row r="15" spans="1:7" ht="18" x14ac:dyDescent="0.2">
      <c r="A15" s="3" t="s">
        <v>6</v>
      </c>
      <c r="B15" s="7">
        <f>B3-B14-B4</f>
        <v>750000</v>
      </c>
      <c r="C15" s="6">
        <f>C3-C4</f>
        <v>1000000</v>
      </c>
      <c r="D15" s="4">
        <f>D3</f>
        <v>2400000</v>
      </c>
      <c r="E15" s="4">
        <f>E3-E6</f>
        <v>1000000</v>
      </c>
      <c r="F15" s="4">
        <v>267000</v>
      </c>
      <c r="G15" s="4">
        <f>G3</f>
        <v>2400000</v>
      </c>
    </row>
    <row r="16" spans="1:7" ht="36" x14ac:dyDescent="0.2">
      <c r="A16" s="3" t="s">
        <v>24</v>
      </c>
      <c r="B16" s="5">
        <v>0.13</v>
      </c>
      <c r="C16" s="5">
        <v>0.13</v>
      </c>
      <c r="D16" s="5">
        <v>0.06</v>
      </c>
      <c r="E16" s="5">
        <v>0.15</v>
      </c>
      <c r="F16" s="5">
        <v>0.06</v>
      </c>
      <c r="G16" s="5">
        <v>0.04</v>
      </c>
    </row>
    <row r="17" spans="1:7" ht="18" x14ac:dyDescent="0.2">
      <c r="A17" s="3" t="s">
        <v>7</v>
      </c>
      <c r="B17" s="4">
        <f>B15*B16</f>
        <v>97500</v>
      </c>
      <c r="C17" s="4">
        <f>C15*C16</f>
        <v>130000</v>
      </c>
      <c r="D17" s="6">
        <f t="shared" ref="D17:E17" si="9">D15*D16</f>
        <v>144000</v>
      </c>
      <c r="E17" s="4">
        <f t="shared" si="9"/>
        <v>150000</v>
      </c>
      <c r="F17" s="4">
        <f>F15*F16</f>
        <v>16020</v>
      </c>
      <c r="G17" s="4">
        <f>G15*G16</f>
        <v>96000</v>
      </c>
    </row>
    <row r="18" spans="1:7" ht="18" x14ac:dyDescent="0.2">
      <c r="A18" s="3" t="s">
        <v>8</v>
      </c>
      <c r="B18" s="4">
        <f>B17</f>
        <v>97500</v>
      </c>
      <c r="C18" s="4">
        <f>C17</f>
        <v>130000</v>
      </c>
      <c r="D18" s="7">
        <f>IF((D17-D10)&gt;(D17-D10)/2,D17-D10,D17/2)</f>
        <v>72000</v>
      </c>
      <c r="E18" s="4">
        <f t="shared" ref="E18:F18" si="10">E17</f>
        <v>150000</v>
      </c>
      <c r="F18" s="4">
        <f t="shared" si="10"/>
        <v>16020</v>
      </c>
      <c r="G18" s="4">
        <f>G17</f>
        <v>96000</v>
      </c>
    </row>
    <row r="19" spans="1:7" ht="18" x14ac:dyDescent="0.2">
      <c r="A19" s="3" t="s">
        <v>9</v>
      </c>
      <c r="B19" s="4">
        <f>B10+B14+B18</f>
        <v>551834</v>
      </c>
      <c r="C19" s="4">
        <f t="shared" ref="C19:E19" si="11">C10+C14+C18</f>
        <v>336834</v>
      </c>
      <c r="D19" s="4">
        <f t="shared" si="11"/>
        <v>278834</v>
      </c>
      <c r="E19" s="4">
        <f t="shared" si="11"/>
        <v>356834</v>
      </c>
      <c r="F19" s="4">
        <f>F10+F14+F18</f>
        <v>222854</v>
      </c>
      <c r="G19" s="4">
        <f>G10+G14+G18</f>
        <v>96000</v>
      </c>
    </row>
    <row r="20" spans="1:7" ht="18" x14ac:dyDescent="0.25">
      <c r="A20" s="8" t="s">
        <v>23</v>
      </c>
      <c r="B20" s="9">
        <f>B3-B14-B4+B5-B10-B17</f>
        <v>598166</v>
      </c>
      <c r="C20" s="9">
        <f t="shared" ref="C20:F20" si="12">C3-C14-C4+C5-C10-C17</f>
        <v>663166</v>
      </c>
      <c r="D20" s="9">
        <f t="shared" si="12"/>
        <v>649166</v>
      </c>
      <c r="E20" s="9">
        <f t="shared" si="12"/>
        <v>643166</v>
      </c>
      <c r="F20" s="9">
        <f t="shared" si="12"/>
        <v>777146</v>
      </c>
      <c r="G20" s="9">
        <f t="shared" ref="G20" si="13">G3-G14-G4+G5-G10-G17</f>
        <v>904000</v>
      </c>
    </row>
  </sheetData>
  <mergeCells count="1">
    <mergeCell ref="A1:F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Калькуляторы онлайн</vt:lpstr>
      <vt:lpstr>Лист4</vt:lpstr>
      <vt:lpstr>Лист2</vt:lpstr>
      <vt:lpstr>Расчет стоимости патента</vt:lpstr>
      <vt:lpstr>Лист1</vt:lpstr>
      <vt:lpstr>Сравнение режимов для ИП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2020-10-07T11:16:20Z</dcterms:created>
  <dcterms:modified xsi:type="dcterms:W3CDTF">2020-11-23T07:41:13Z</dcterms:modified>
</cp:coreProperties>
</file>